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4" i="3" l="1"/>
  <c r="S50" i="3" l="1"/>
  <c r="V54" i="3"/>
  <c r="V53" i="3"/>
  <c r="V52" i="3"/>
  <c r="V51" i="3"/>
  <c r="V50" i="3" l="1"/>
  <c r="R50" i="3" l="1"/>
  <c r="Q50" i="3"/>
  <c r="P50" i="3"/>
  <c r="M54" i="3" l="1"/>
  <c r="M53" i="3"/>
  <c r="M50" i="3" s="1"/>
  <c r="M52" i="3"/>
  <c r="M51" i="3"/>
  <c r="L50" i="3"/>
  <c r="K50" i="3"/>
  <c r="G50" i="3" l="1"/>
  <c r="F50" i="3"/>
  <c r="E50" i="3"/>
  <c r="D50" i="3"/>
  <c r="G24" i="3"/>
  <c r="G15" i="3"/>
  <c r="S38" i="3" l="1"/>
  <c r="U38" i="3" s="1"/>
  <c r="S37" i="3"/>
  <c r="U37" i="3" s="1"/>
  <c r="S35" i="3"/>
  <c r="U35" i="3" s="1"/>
  <c r="S34" i="3"/>
  <c r="S32" i="3" s="1"/>
  <c r="R34" i="3"/>
  <c r="Q34" i="3"/>
  <c r="U33" i="3"/>
  <c r="R32" i="3"/>
  <c r="Q32" i="3"/>
  <c r="P32" i="3"/>
  <c r="S31" i="3"/>
  <c r="U31" i="3" s="1"/>
  <c r="S30" i="3"/>
  <c r="U30" i="3" s="1"/>
  <c r="S29" i="3"/>
  <c r="U29" i="3" s="1"/>
  <c r="U28" i="3"/>
  <c r="U23" i="3"/>
  <c r="S23" i="3"/>
  <c r="U22" i="3"/>
  <c r="U21" i="3"/>
  <c r="U20" i="3"/>
  <c r="S20" i="3"/>
  <c r="S19" i="3"/>
  <c r="U19" i="3" s="1"/>
  <c r="U18" i="3"/>
  <c r="S18" i="3"/>
  <c r="S17" i="3"/>
  <c r="U17" i="3" s="1"/>
  <c r="U16" i="3"/>
  <c r="S16" i="3"/>
  <c r="U15" i="3"/>
  <c r="J50" i="3"/>
  <c r="O38" i="3"/>
  <c r="O37" i="3"/>
  <c r="O36" i="3"/>
  <c r="O35" i="3"/>
  <c r="O34" i="3"/>
  <c r="O33" i="3"/>
  <c r="O32" i="3"/>
  <c r="O31" i="3"/>
  <c r="O30" i="3"/>
  <c r="O29" i="3"/>
  <c r="O28" i="3"/>
  <c r="M24" i="3"/>
  <c r="O23" i="3"/>
  <c r="M23" i="3"/>
  <c r="O22" i="3"/>
  <c r="M21" i="3"/>
  <c r="O21" i="3" s="1"/>
  <c r="O20" i="3"/>
  <c r="M19" i="3"/>
  <c r="O19" i="3" s="1"/>
  <c r="O18" i="3"/>
  <c r="M18" i="3"/>
  <c r="M17" i="3"/>
  <c r="O17" i="3" s="1"/>
  <c r="O16" i="3"/>
  <c r="M16" i="3"/>
  <c r="O15" i="3"/>
  <c r="U34" i="3" l="1"/>
  <c r="U32" i="3" s="1"/>
  <c r="Z24" i="3" l="1"/>
  <c r="X24" i="3"/>
  <c r="W24" i="3"/>
  <c r="V24" i="3"/>
  <c r="T24" i="3"/>
  <c r="R24" i="3"/>
  <c r="Q24" i="3"/>
  <c r="S24" i="3" s="1"/>
  <c r="P24" i="3"/>
  <c r="N24" i="3"/>
  <c r="L24" i="3"/>
  <c r="K24" i="3"/>
  <c r="J24" i="3"/>
  <c r="H24" i="3"/>
  <c r="F24" i="3"/>
  <c r="E24" i="3"/>
  <c r="D24" i="3"/>
  <c r="Y54" i="3" l="1"/>
  <c r="Y53" i="3"/>
  <c r="Y52" i="3"/>
  <c r="Y51" i="3"/>
  <c r="Y50" i="3"/>
  <c r="Z39" i="3"/>
  <c r="X39" i="3"/>
  <c r="W39" i="3"/>
  <c r="W40" i="3" s="1"/>
  <c r="V39" i="3"/>
  <c r="Y38" i="3"/>
  <c r="Y37" i="3"/>
  <c r="Y36" i="3"/>
  <c r="Y35" i="3"/>
  <c r="Y34" i="3"/>
  <c r="Y31" i="3"/>
  <c r="Y30" i="3"/>
  <c r="Y29" i="3"/>
  <c r="Y28" i="3"/>
  <c r="Y23" i="3"/>
  <c r="Y20" i="3"/>
  <c r="Y19" i="3"/>
  <c r="Y18" i="3"/>
  <c r="Y17" i="3"/>
  <c r="Y16" i="3"/>
  <c r="Y15" i="3"/>
  <c r="T39" i="3"/>
  <c r="R39" i="3"/>
  <c r="Q39" i="3"/>
  <c r="P39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AA24" i="3" l="1"/>
  <c r="AA39" i="3"/>
  <c r="Y40" i="3"/>
  <c r="S40" i="3"/>
  <c r="U40" i="3"/>
  <c r="G38" i="3"/>
  <c r="AA40" i="3" l="1"/>
  <c r="AA41" i="3" s="1"/>
  <c r="U41" i="3"/>
  <c r="G18" i="3"/>
  <c r="N39" i="3" l="1"/>
  <c r="L39" i="3"/>
  <c r="K39" i="3"/>
  <c r="AB34" i="3"/>
  <c r="J39" i="3"/>
  <c r="AB23" i="3"/>
  <c r="AB22" i="3"/>
  <c r="AB21" i="3"/>
  <c r="AB20" i="3"/>
  <c r="AB19" i="3"/>
  <c r="AB18" i="3"/>
  <c r="AB17" i="3"/>
  <c r="AB16" i="3"/>
  <c r="F39" i="3"/>
  <c r="E39" i="3"/>
  <c r="H39" i="3"/>
  <c r="I38" i="3"/>
  <c r="G29" i="3"/>
  <c r="G31" i="3"/>
  <c r="G32" i="3"/>
  <c r="G33" i="3"/>
  <c r="G34" i="3"/>
  <c r="G35" i="3"/>
  <c r="G37" i="3"/>
  <c r="I28" i="3"/>
  <c r="G30" i="3"/>
  <c r="I15" i="3"/>
  <c r="G16" i="3"/>
  <c r="G17" i="3"/>
  <c r="I18" i="3"/>
  <c r="G19" i="3"/>
  <c r="I20" i="3"/>
  <c r="G22" i="3"/>
  <c r="G23" i="3"/>
  <c r="M39" i="3" l="1"/>
  <c r="I21" i="3"/>
  <c r="I17" i="3"/>
  <c r="I34" i="3"/>
  <c r="I29" i="3"/>
  <c r="AB38" i="3"/>
  <c r="I16" i="3"/>
  <c r="I24" i="3" s="1"/>
  <c r="I37" i="3"/>
  <c r="I33" i="3"/>
  <c r="AB35" i="3"/>
  <c r="I23" i="3"/>
  <c r="I19" i="3"/>
  <c r="I36" i="3"/>
  <c r="I32" i="3"/>
  <c r="AB28" i="3"/>
  <c r="AB32" i="3"/>
  <c r="I22" i="3"/>
  <c r="I30" i="3"/>
  <c r="I35" i="3"/>
  <c r="I31" i="3"/>
  <c r="AB29" i="3"/>
  <c r="AB33" i="3"/>
  <c r="AB37" i="3"/>
  <c r="AB31" i="3"/>
  <c r="AB15" i="3"/>
  <c r="O24" i="3"/>
  <c r="AB24" i="3" s="1"/>
  <c r="K40" i="3"/>
  <c r="E40" i="3"/>
  <c r="N40" i="3"/>
  <c r="J40" i="3"/>
  <c r="AB36" i="3"/>
  <c r="L40" i="3"/>
  <c r="H40" i="3"/>
  <c r="D39" i="3"/>
  <c r="F40" i="3"/>
  <c r="AB30" i="3" l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<sst xmlns="http://schemas.openxmlformats.org/spreadsheetml/2006/main" count="200" uniqueCount="111">
  <si>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</si>
  <si>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</si>
  <si>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</si>
  <si>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</si>
  <si>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</si>
  <si>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</si>
  <si>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</si>
  <si>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</si>
  <si>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</si>
  <si>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</si>
  <si>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</si>
  <si>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</si>
  <si>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</si>
  <si>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</si>
  <si>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</si>
  <si>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</si>
  <si>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</si>
  <si>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</si>
  <si>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</si>
  <si>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</si>
  <si>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</si>
  <si>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</si>
  <si>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</si>
  <si>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</si>
  <si>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</si>
  <si>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</si>
  <si>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</si>
  <si>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</si>
  <si>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</si>
  <si>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</si>
  <si>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</si>
  <si>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</si>
  <si>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</si>
  <si>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</si>
  <si>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</si>
  <si>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</si>
  <si>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</si>
  <si>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</si>
  <si>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</si>
  <si>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</si>
  <si>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</si>
  <si>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</si>
  <si>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</si>
  <si>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</si>
  <si>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</si>
  <si>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</si>
  <si>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</si>
  <si>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</si>
  <si>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</si>
  <si>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</si>
  <si>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</si>
  <si>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</si>
  <si>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</si>
  <si>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</si>
  <si>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</si>
  <si>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</si>
  <si>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</si>
  <si>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</si>
  <si>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</si>
  <si>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</si>
  <si>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</si>
  <si>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</si>
  <si>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</si>
  <si>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</si>
  <si>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</si>
  <si>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</si>
  <si>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</si>
  <si>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</si>
  <si>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</si>
  <si>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</si>
  <si>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</si>
  <si>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</si>
  <si>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</si>
  <si>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</si>
  <si>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</si>
  <si>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</si>
  <si>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</si>
  <si>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</si>
  <si>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</si>
  <si>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</si>
  <si>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</si>
  <si>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</si>
  <si>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</si>
  <si>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</si>
  <si>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</si>
  <si>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</si>
  <si>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</si>
  <si>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</si>
  <si>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</si>
  <si>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</si>
  <si>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</si>
  <si>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</si>
  <si>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</si>
  <si>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</si>
  <si>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</si>
  <si>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</si>
  <si>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</si>
  <si>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</si>
  <si>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</si>
  <si>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</si>
  <si>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</si>
  <si>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</si>
  <si>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</si>
  <si>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</si>
  <si>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</si>
  <si>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</si>
  <si>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Základní umělecká škola T. G. Masaryka Chomutov</t>
  </si>
  <si>
    <t>Náměstí T.G. Masaryka 1626, 43001 Chomutov</t>
  </si>
  <si>
    <t xml:space="preserve">Požadavek na provozní příspěvek od zřizovatele byl snížen o 200 tis. tj., o 11,7% příspěvku roku 2020. Ztrátu škola pokryje  z vlastních zdrojů - školné - snížením čerpání položek oprav a nákupů nástrojů. </t>
  </si>
  <si>
    <t>Bc. Lenka Maříková</t>
  </si>
  <si>
    <t>Mgr. Karel Žižka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</si>
</sst>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4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tabSelected="1" zoomScaleNormal="100" zoomScaleSheetLayoutView="80" workbookViewId="0">
      <selection activeCell="V25" sqref="V25:AA25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ht="14.45" x14ac:dyDescent="0.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199" t="s">
        <v>106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61345636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0" t="s">
        <v>107</v>
      </c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4"/>
      <c r="W8" s="4"/>
      <c r="X8" s="4"/>
      <c r="Y8" s="4"/>
      <c r="Z8" s="4"/>
      <c r="AA8" s="4"/>
      <c r="AB8" s="4"/>
      <c r="AC8" s="4"/>
    </row>
    <row r="9" spans="1:30" ht="14.65" thickBot="1" x14ac:dyDescent="0.55000000000000004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1" t="s">
        <v>37</v>
      </c>
      <c r="C10" s="204" t="s">
        <v>38</v>
      </c>
      <c r="D10" s="185" t="s">
        <v>101</v>
      </c>
      <c r="E10" s="186"/>
      <c r="F10" s="186"/>
      <c r="G10" s="186"/>
      <c r="H10" s="186"/>
      <c r="I10" s="187"/>
      <c r="J10" s="185" t="s">
        <v>102</v>
      </c>
      <c r="K10" s="186"/>
      <c r="L10" s="186"/>
      <c r="M10" s="186"/>
      <c r="N10" s="186"/>
      <c r="O10" s="187"/>
      <c r="P10" s="185" t="s">
        <v>103</v>
      </c>
      <c r="Q10" s="186"/>
      <c r="R10" s="186"/>
      <c r="S10" s="186"/>
      <c r="T10" s="186"/>
      <c r="U10" s="187"/>
      <c r="V10" s="185" t="s">
        <v>104</v>
      </c>
      <c r="W10" s="186"/>
      <c r="X10" s="186"/>
      <c r="Y10" s="186"/>
      <c r="Z10" s="186"/>
      <c r="AA10" s="187"/>
      <c r="AB10" s="168" t="s">
        <v>105</v>
      </c>
      <c r="AC10" s="4"/>
      <c r="AD10" s="4"/>
    </row>
    <row r="11" spans="1:30" ht="30.75" customHeight="1" thickBot="1" x14ac:dyDescent="0.3">
      <c r="A11" s="5"/>
      <c r="B11" s="212"/>
      <c r="C11" s="205"/>
      <c r="D11" s="171" t="s">
        <v>39</v>
      </c>
      <c r="E11" s="172"/>
      <c r="F11" s="172"/>
      <c r="G11" s="173"/>
      <c r="H11" s="9" t="s">
        <v>40</v>
      </c>
      <c r="I11" s="9" t="s">
        <v>61</v>
      </c>
      <c r="J11" s="171" t="s">
        <v>39</v>
      </c>
      <c r="K11" s="172"/>
      <c r="L11" s="172"/>
      <c r="M11" s="173"/>
      <c r="N11" s="9" t="s">
        <v>40</v>
      </c>
      <c r="O11" s="9" t="s">
        <v>61</v>
      </c>
      <c r="P11" s="171" t="s">
        <v>39</v>
      </c>
      <c r="Q11" s="172"/>
      <c r="R11" s="172"/>
      <c r="S11" s="173"/>
      <c r="T11" s="9" t="s">
        <v>40</v>
      </c>
      <c r="U11" s="9" t="s">
        <v>61</v>
      </c>
      <c r="V11" s="171" t="s">
        <v>39</v>
      </c>
      <c r="W11" s="172"/>
      <c r="X11" s="172"/>
      <c r="Y11" s="173"/>
      <c r="Z11" s="9" t="s">
        <v>40</v>
      </c>
      <c r="AA11" s="9" t="s">
        <v>61</v>
      </c>
      <c r="AB11" s="169"/>
      <c r="AC11" s="4"/>
      <c r="AD11" s="4"/>
    </row>
    <row r="12" spans="1:30" ht="15.75" customHeight="1" thickBot="1" x14ac:dyDescent="0.3">
      <c r="A12" s="5"/>
      <c r="B12" s="212"/>
      <c r="C12" s="206"/>
      <c r="D12" s="174" t="s">
        <v>62</v>
      </c>
      <c r="E12" s="175"/>
      <c r="F12" s="175"/>
      <c r="G12" s="175"/>
      <c r="H12" s="175"/>
      <c r="I12" s="176"/>
      <c r="J12" s="174" t="s">
        <v>62</v>
      </c>
      <c r="K12" s="175"/>
      <c r="L12" s="175"/>
      <c r="M12" s="175"/>
      <c r="N12" s="175"/>
      <c r="O12" s="176"/>
      <c r="P12" s="174" t="s">
        <v>62</v>
      </c>
      <c r="Q12" s="175"/>
      <c r="R12" s="175"/>
      <c r="S12" s="175"/>
      <c r="T12" s="175"/>
      <c r="U12" s="176"/>
      <c r="V12" s="174" t="s">
        <v>62</v>
      </c>
      <c r="W12" s="175"/>
      <c r="X12" s="175"/>
      <c r="Y12" s="175"/>
      <c r="Z12" s="175"/>
      <c r="AA12" s="176"/>
      <c r="AB12" s="169"/>
      <c r="AC12" s="4"/>
      <c r="AD12" s="4"/>
    </row>
    <row r="13" spans="1:30" ht="15.75" customHeight="1" thickBot="1" x14ac:dyDescent="0.3">
      <c r="A13" s="5"/>
      <c r="B13" s="213"/>
      <c r="C13" s="207"/>
      <c r="D13" s="177" t="s">
        <v>57</v>
      </c>
      <c r="E13" s="178"/>
      <c r="F13" s="178"/>
      <c r="G13" s="192" t="s">
        <v>63</v>
      </c>
      <c r="H13" s="194" t="s">
        <v>66</v>
      </c>
      <c r="I13" s="179" t="s">
        <v>62</v>
      </c>
      <c r="J13" s="177" t="s">
        <v>57</v>
      </c>
      <c r="K13" s="178"/>
      <c r="L13" s="178"/>
      <c r="M13" s="192" t="s">
        <v>63</v>
      </c>
      <c r="N13" s="194" t="s">
        <v>66</v>
      </c>
      <c r="O13" s="179" t="s">
        <v>62</v>
      </c>
      <c r="P13" s="177" t="s">
        <v>57</v>
      </c>
      <c r="Q13" s="178"/>
      <c r="R13" s="178"/>
      <c r="S13" s="192" t="s">
        <v>63</v>
      </c>
      <c r="T13" s="194" t="s">
        <v>66</v>
      </c>
      <c r="U13" s="179" t="s">
        <v>62</v>
      </c>
      <c r="V13" s="177" t="s">
        <v>57</v>
      </c>
      <c r="W13" s="178"/>
      <c r="X13" s="178"/>
      <c r="Y13" s="192" t="s">
        <v>63</v>
      </c>
      <c r="Z13" s="194" t="s">
        <v>66</v>
      </c>
      <c r="AA13" s="179" t="s">
        <v>62</v>
      </c>
      <c r="AB13" s="169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91</v>
      </c>
      <c r="F14" s="143" t="s">
        <v>59</v>
      </c>
      <c r="G14" s="193"/>
      <c r="H14" s="195"/>
      <c r="I14" s="180"/>
      <c r="J14" s="142" t="s">
        <v>58</v>
      </c>
      <c r="K14" s="143" t="s">
        <v>91</v>
      </c>
      <c r="L14" s="143" t="s">
        <v>59</v>
      </c>
      <c r="M14" s="193"/>
      <c r="N14" s="195"/>
      <c r="O14" s="180"/>
      <c r="P14" s="142" t="s">
        <v>58</v>
      </c>
      <c r="Q14" s="143" t="s">
        <v>91</v>
      </c>
      <c r="R14" s="143" t="s">
        <v>59</v>
      </c>
      <c r="S14" s="193"/>
      <c r="T14" s="195"/>
      <c r="U14" s="180"/>
      <c r="V14" s="142" t="s">
        <v>58</v>
      </c>
      <c r="W14" s="143" t="s">
        <v>91</v>
      </c>
      <c r="X14" s="143" t="s">
        <v>59</v>
      </c>
      <c r="Y14" s="193"/>
      <c r="Z14" s="195"/>
      <c r="AA14" s="180"/>
      <c r="AB14" s="170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2926.9</v>
      </c>
      <c r="G15" s="63">
        <f>F15-H15</f>
        <v>2794.8</v>
      </c>
      <c r="H15" s="66">
        <v>132.1</v>
      </c>
      <c r="I15" s="14">
        <f>G15+H15</f>
        <v>2926.9</v>
      </c>
      <c r="J15" s="12"/>
      <c r="K15" s="13"/>
      <c r="L15" s="56">
        <v>3000</v>
      </c>
      <c r="M15" s="63">
        <v>2900</v>
      </c>
      <c r="N15" s="66">
        <v>100</v>
      </c>
      <c r="O15" s="14">
        <f>M15+N15</f>
        <v>3000</v>
      </c>
      <c r="P15" s="12"/>
      <c r="Q15" s="13"/>
      <c r="R15" s="56">
        <v>1614</v>
      </c>
      <c r="S15" s="63">
        <v>1579.4</v>
      </c>
      <c r="T15" s="66">
        <v>34.6</v>
      </c>
      <c r="U15" s="14">
        <f>S15+T15</f>
        <v>1614</v>
      </c>
      <c r="V15" s="12"/>
      <c r="W15" s="13"/>
      <c r="X15" s="56">
        <v>2800</v>
      </c>
      <c r="Y15" s="63">
        <f>SUM(V15:X15)</f>
        <v>2800</v>
      </c>
      <c r="Z15" s="66">
        <v>100</v>
      </c>
      <c r="AA15" s="14">
        <f>Y15+Z15</f>
        <v>2900</v>
      </c>
      <c r="AB15" s="148">
        <f>(AA15/O15)</f>
        <v>0.96666666666666667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1500</v>
      </c>
      <c r="E16" s="16"/>
      <c r="F16" s="16"/>
      <c r="G16" s="64">
        <f t="shared" ref="G16:G23" si="0">SUM(D16:F16)</f>
        <v>1500</v>
      </c>
      <c r="H16" s="67"/>
      <c r="I16" s="14">
        <f t="shared" ref="I16:I23" si="1">G16+H16</f>
        <v>1500</v>
      </c>
      <c r="J16" s="57">
        <v>1700</v>
      </c>
      <c r="K16" s="16"/>
      <c r="L16" s="16"/>
      <c r="M16" s="64">
        <f t="shared" ref="M16:M23" si="2">SUM(J16:L16)</f>
        <v>1700</v>
      </c>
      <c r="N16" s="67"/>
      <c r="O16" s="14">
        <f t="shared" ref="O16:O23" si="3">M16+N16</f>
        <v>1700</v>
      </c>
      <c r="P16" s="57">
        <v>847.2</v>
      </c>
      <c r="Q16" s="16"/>
      <c r="R16" s="16"/>
      <c r="S16" s="64">
        <f t="shared" ref="S16:S23" si="4">SUM(P16:R16)</f>
        <v>847.2</v>
      </c>
      <c r="T16" s="67"/>
      <c r="U16" s="14">
        <f t="shared" ref="U16:U20" si="5">S16+T16</f>
        <v>847.2</v>
      </c>
      <c r="V16" s="57">
        <v>1500</v>
      </c>
      <c r="W16" s="16"/>
      <c r="X16" s="16"/>
      <c r="Y16" s="64">
        <f t="shared" ref="Y16:Y23" si="6">SUM(V16:X16)</f>
        <v>1500</v>
      </c>
      <c r="Z16" s="67"/>
      <c r="AA16" s="14">
        <f t="shared" ref="AA16:AA20" si="7">Y16+Z16</f>
        <v>1500</v>
      </c>
      <c r="AB16" s="148">
        <f t="shared" ref="AB16:AB24" si="8">(AA16/O16)</f>
        <v>0.88235294117647056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v>190</v>
      </c>
      <c r="E17" s="17"/>
      <c r="F17" s="17"/>
      <c r="G17" s="64">
        <f t="shared" si="0"/>
        <v>190</v>
      </c>
      <c r="H17" s="68"/>
      <c r="I17" s="14">
        <f t="shared" si="1"/>
        <v>190</v>
      </c>
      <c r="J17" s="58"/>
      <c r="K17" s="17"/>
      <c r="L17" s="17"/>
      <c r="M17" s="64">
        <f t="shared" si="2"/>
        <v>0</v>
      </c>
      <c r="N17" s="68"/>
      <c r="O17" s="14">
        <f t="shared" si="3"/>
        <v>0</v>
      </c>
      <c r="P17" s="58">
        <v>200</v>
      </c>
      <c r="Q17" s="17"/>
      <c r="R17" s="17"/>
      <c r="S17" s="64">
        <f t="shared" si="4"/>
        <v>200</v>
      </c>
      <c r="T17" s="68"/>
      <c r="U17" s="14">
        <f t="shared" si="5"/>
        <v>200</v>
      </c>
      <c r="V17" s="58">
        <v>340</v>
      </c>
      <c r="W17" s="17"/>
      <c r="X17" s="17"/>
      <c r="Y17" s="64">
        <f t="shared" si="6"/>
        <v>340</v>
      </c>
      <c r="Z17" s="68"/>
      <c r="AA17" s="14">
        <f t="shared" si="7"/>
        <v>340</v>
      </c>
      <c r="AB17" s="148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20836.244999999999</v>
      </c>
      <c r="F18" s="17"/>
      <c r="G18" s="64">
        <f t="shared" si="0"/>
        <v>20836.244999999999</v>
      </c>
      <c r="H18" s="66">
        <v>6.1</v>
      </c>
      <c r="I18" s="14">
        <f t="shared" si="1"/>
        <v>20842.344999999998</v>
      </c>
      <c r="J18" s="18"/>
      <c r="K18" s="59">
        <v>22200</v>
      </c>
      <c r="L18" s="17"/>
      <c r="M18" s="64">
        <f t="shared" si="2"/>
        <v>22200</v>
      </c>
      <c r="N18" s="66"/>
      <c r="O18" s="14">
        <f t="shared" si="3"/>
        <v>22200</v>
      </c>
      <c r="P18" s="18"/>
      <c r="Q18" s="59">
        <v>11249</v>
      </c>
      <c r="R18" s="17"/>
      <c r="S18" s="64">
        <f t="shared" si="4"/>
        <v>11249</v>
      </c>
      <c r="T18" s="66"/>
      <c r="U18" s="14">
        <f t="shared" si="5"/>
        <v>11249</v>
      </c>
      <c r="V18" s="18"/>
      <c r="W18" s="59">
        <v>24620</v>
      </c>
      <c r="X18" s="17"/>
      <c r="Y18" s="64">
        <f t="shared" si="6"/>
        <v>24620</v>
      </c>
      <c r="Z18" s="66"/>
      <c r="AA18" s="14">
        <f t="shared" si="7"/>
        <v>24620</v>
      </c>
      <c r="AB18" s="148">
        <f t="shared" si="8"/>
        <v>1.109009009009009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0"/>
        <v>0</v>
      </c>
      <c r="H19" s="69"/>
      <c r="I19" s="14">
        <f t="shared" si="1"/>
        <v>0</v>
      </c>
      <c r="J19" s="19"/>
      <c r="K19" s="17"/>
      <c r="L19" s="60"/>
      <c r="M19" s="64">
        <f t="shared" si="2"/>
        <v>0</v>
      </c>
      <c r="N19" s="69"/>
      <c r="O19" s="14">
        <f t="shared" si="3"/>
        <v>0</v>
      </c>
      <c r="P19" s="19"/>
      <c r="Q19" s="17"/>
      <c r="R19" s="60"/>
      <c r="S19" s="64">
        <f t="shared" si="4"/>
        <v>0</v>
      </c>
      <c r="T19" s="69"/>
      <c r="U19" s="14">
        <f t="shared" si="5"/>
        <v>0</v>
      </c>
      <c r="V19" s="19"/>
      <c r="W19" s="17"/>
      <c r="X19" s="60">
        <v>57</v>
      </c>
      <c r="Y19" s="64">
        <f t="shared" si="6"/>
        <v>57</v>
      </c>
      <c r="Z19" s="69"/>
      <c r="AA19" s="14">
        <f t="shared" si="7"/>
        <v>57</v>
      </c>
      <c r="AB19" s="148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124.8</v>
      </c>
      <c r="G20" s="64">
        <v>63.1</v>
      </c>
      <c r="H20" s="69">
        <v>61.7</v>
      </c>
      <c r="I20" s="14">
        <f t="shared" si="1"/>
        <v>124.80000000000001</v>
      </c>
      <c r="J20" s="18"/>
      <c r="K20" s="16"/>
      <c r="L20" s="61">
        <v>100</v>
      </c>
      <c r="M20" s="64">
        <v>100</v>
      </c>
      <c r="N20" s="69"/>
      <c r="O20" s="14">
        <f t="shared" si="3"/>
        <v>100</v>
      </c>
      <c r="P20" s="18"/>
      <c r="Q20" s="16"/>
      <c r="R20" s="61">
        <v>46.63</v>
      </c>
      <c r="S20" s="64">
        <f t="shared" si="4"/>
        <v>46.63</v>
      </c>
      <c r="T20" s="69"/>
      <c r="U20" s="14">
        <f t="shared" si="5"/>
        <v>46.63</v>
      </c>
      <c r="V20" s="18"/>
      <c r="W20" s="16"/>
      <c r="X20" s="61">
        <v>100</v>
      </c>
      <c r="Y20" s="64">
        <f t="shared" si="6"/>
        <v>100</v>
      </c>
      <c r="Z20" s="69"/>
      <c r="AA20" s="14">
        <f t="shared" si="7"/>
        <v>100</v>
      </c>
      <c r="AB20" s="148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263.7</v>
      </c>
      <c r="G21" s="64">
        <v>190.1</v>
      </c>
      <c r="H21" s="70">
        <v>73.599999999999994</v>
      </c>
      <c r="I21" s="14">
        <f>G21+H21</f>
        <v>263.7</v>
      </c>
      <c r="J21" s="18"/>
      <c r="K21" s="16"/>
      <c r="L21" s="61">
        <v>200</v>
      </c>
      <c r="M21" s="64">
        <f t="shared" si="2"/>
        <v>200</v>
      </c>
      <c r="N21" s="70">
        <v>50</v>
      </c>
      <c r="O21" s="14">
        <f>M21+N21</f>
        <v>250</v>
      </c>
      <c r="P21" s="18"/>
      <c r="Q21" s="16"/>
      <c r="R21" s="61">
        <v>43.1</v>
      </c>
      <c r="S21" s="64">
        <v>10.3</v>
      </c>
      <c r="T21" s="70">
        <v>32.799999999999997</v>
      </c>
      <c r="U21" s="14">
        <f>S21+T21</f>
        <v>43.099999999999994</v>
      </c>
      <c r="V21" s="18"/>
      <c r="W21" s="16"/>
      <c r="X21" s="61">
        <v>200</v>
      </c>
      <c r="Y21" s="64">
        <v>200</v>
      </c>
      <c r="Z21" s="70">
        <v>50</v>
      </c>
      <c r="AA21" s="14">
        <f>Y21+Z21</f>
        <v>250</v>
      </c>
      <c r="AB21" s="148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70</v>
      </c>
      <c r="G22" s="64">
        <f t="shared" si="0"/>
        <v>70</v>
      </c>
      <c r="H22" s="70"/>
      <c r="I22" s="14">
        <f t="shared" si="1"/>
        <v>70</v>
      </c>
      <c r="J22" s="18"/>
      <c r="K22" s="16"/>
      <c r="L22" s="61">
        <v>50</v>
      </c>
      <c r="M22" s="64">
        <v>50</v>
      </c>
      <c r="N22" s="70">
        <v>50</v>
      </c>
      <c r="O22" s="14">
        <f t="shared" si="3"/>
        <v>100</v>
      </c>
      <c r="P22" s="18"/>
      <c r="Q22" s="16"/>
      <c r="R22" s="61">
        <v>32.799999999999997</v>
      </c>
      <c r="S22" s="64">
        <v>0</v>
      </c>
      <c r="T22" s="70">
        <v>32.799999999999997</v>
      </c>
      <c r="U22" s="14">
        <f t="shared" ref="U22:U23" si="9">S22+T22</f>
        <v>32.799999999999997</v>
      </c>
      <c r="V22" s="18"/>
      <c r="W22" s="16"/>
      <c r="X22" s="61">
        <v>50</v>
      </c>
      <c r="Y22" s="64">
        <v>100</v>
      </c>
      <c r="Z22" s="70">
        <v>50</v>
      </c>
      <c r="AA22" s="14">
        <f t="shared" ref="AA22:AA23" si="10">Y22+Z22</f>
        <v>150</v>
      </c>
      <c r="AB22" s="148">
        <f t="shared" si="8"/>
        <v>1.5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>
        <v>145</v>
      </c>
      <c r="G23" s="65">
        <f t="shared" si="0"/>
        <v>145</v>
      </c>
      <c r="H23" s="71"/>
      <c r="I23" s="23">
        <f t="shared" si="1"/>
        <v>145</v>
      </c>
      <c r="J23" s="21"/>
      <c r="K23" s="22"/>
      <c r="L23" s="62"/>
      <c r="M23" s="65">
        <f t="shared" si="2"/>
        <v>0</v>
      </c>
      <c r="N23" s="71"/>
      <c r="O23" s="23">
        <f t="shared" si="3"/>
        <v>0</v>
      </c>
      <c r="P23" s="21"/>
      <c r="Q23" s="22"/>
      <c r="R23" s="62"/>
      <c r="S23" s="65">
        <f t="shared" si="4"/>
        <v>0</v>
      </c>
      <c r="T23" s="71"/>
      <c r="U23" s="23">
        <f t="shared" si="9"/>
        <v>0</v>
      </c>
      <c r="V23" s="21"/>
      <c r="W23" s="22"/>
      <c r="X23" s="62"/>
      <c r="Y23" s="65">
        <f t="shared" si="6"/>
        <v>0</v>
      </c>
      <c r="Z23" s="71"/>
      <c r="AA23" s="23">
        <f t="shared" si="10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1690</v>
      </c>
      <c r="E24" s="27">
        <f>SUM(E15:E21)</f>
        <v>20836.244999999999</v>
      </c>
      <c r="F24" s="27">
        <f>SUM(F15:F21)</f>
        <v>3315.4</v>
      </c>
      <c r="G24" s="28">
        <f>G15+G16+G17+G18+G20+G21</f>
        <v>25574.244999999995</v>
      </c>
      <c r="H24" s="29">
        <f>SUM(H15:H21)</f>
        <v>273.5</v>
      </c>
      <c r="I24" s="29">
        <f>SUM(I15:I21)</f>
        <v>25847.744999999995</v>
      </c>
      <c r="J24" s="26">
        <f>SUM(J15:J21)</f>
        <v>1700</v>
      </c>
      <c r="K24" s="27">
        <f>SUM(K15:K21)</f>
        <v>22200</v>
      </c>
      <c r="L24" s="27">
        <f>SUM(L15:L21)</f>
        <v>3300</v>
      </c>
      <c r="M24" s="28">
        <f>M15+M16+M18+M20+M21</f>
        <v>27100</v>
      </c>
      <c r="N24" s="29">
        <f>SUM(N15:N21)</f>
        <v>150</v>
      </c>
      <c r="O24" s="29">
        <f>SUM(O15:O21)</f>
        <v>27250</v>
      </c>
      <c r="P24" s="26">
        <f>SUM(P15:P21)</f>
        <v>1047.2</v>
      </c>
      <c r="Q24" s="27">
        <f>SUM(Q15:Q21)</f>
        <v>11249</v>
      </c>
      <c r="R24" s="27">
        <f>SUM(R15:R21)</f>
        <v>1703.73</v>
      </c>
      <c r="S24" s="28">
        <f>SUM(P24:R24)</f>
        <v>13999.93</v>
      </c>
      <c r="T24" s="29">
        <f>SUM(T15:T21)</f>
        <v>67.400000000000006</v>
      </c>
      <c r="U24" s="29">
        <f>SUM(U15:U21)</f>
        <v>13999.93</v>
      </c>
      <c r="V24" s="26">
        <f>SUM(V15:V21)</f>
        <v>1840</v>
      </c>
      <c r="W24" s="27">
        <f>SUM(W15:W21)</f>
        <v>24620</v>
      </c>
      <c r="X24" s="27">
        <f>SUM(X15:X21)</f>
        <v>3157</v>
      </c>
      <c r="Y24" s="28">
        <f>Y15+Y16+Y17+Y18+Y19+Y20+Y21</f>
        <v>29617</v>
      </c>
      <c r="Z24" s="29">
        <f>SUM(Z15:Z21)</f>
        <v>150</v>
      </c>
      <c r="AA24" s="29">
        <f>SUM(AA15:AA21)</f>
        <v>29767</v>
      </c>
      <c r="AB24" s="152">
        <f t="shared" si="8"/>
        <v>1.0923669724770642</v>
      </c>
      <c r="AC24" s="4"/>
      <c r="AD24" s="4"/>
    </row>
    <row r="25" spans="1:30" ht="15.75" customHeight="1" thickBot="1" x14ac:dyDescent="0.3">
      <c r="A25" s="5"/>
      <c r="B25" s="30"/>
      <c r="C25" s="31"/>
      <c r="D25" s="188" t="s">
        <v>68</v>
      </c>
      <c r="E25" s="189"/>
      <c r="F25" s="189"/>
      <c r="G25" s="190"/>
      <c r="H25" s="190"/>
      <c r="I25" s="191"/>
      <c r="J25" s="188" t="s">
        <v>68</v>
      </c>
      <c r="K25" s="189"/>
      <c r="L25" s="189"/>
      <c r="M25" s="190"/>
      <c r="N25" s="190"/>
      <c r="O25" s="191"/>
      <c r="P25" s="188" t="s">
        <v>68</v>
      </c>
      <c r="Q25" s="189"/>
      <c r="R25" s="189"/>
      <c r="S25" s="190"/>
      <c r="T25" s="190"/>
      <c r="U25" s="191"/>
      <c r="V25" s="188" t="s">
        <v>68</v>
      </c>
      <c r="W25" s="189"/>
      <c r="X25" s="189"/>
      <c r="Y25" s="190"/>
      <c r="Z25" s="190"/>
      <c r="AA25" s="191"/>
      <c r="AB25" s="161" t="s">
        <v>105</v>
      </c>
      <c r="AC25" s="4"/>
      <c r="AD25" s="4"/>
    </row>
    <row r="26" spans="1:30" ht="15.75" thickBot="1" x14ac:dyDescent="0.3">
      <c r="A26" s="5"/>
      <c r="B26" s="209" t="s">
        <v>37</v>
      </c>
      <c r="C26" s="204" t="s">
        <v>38</v>
      </c>
      <c r="D26" s="164" t="s">
        <v>69</v>
      </c>
      <c r="E26" s="165"/>
      <c r="F26" s="165"/>
      <c r="G26" s="181" t="s">
        <v>64</v>
      </c>
      <c r="H26" s="183" t="s">
        <v>67</v>
      </c>
      <c r="I26" s="166" t="s">
        <v>68</v>
      </c>
      <c r="J26" s="164" t="s">
        <v>69</v>
      </c>
      <c r="K26" s="165"/>
      <c r="L26" s="165"/>
      <c r="M26" s="181" t="s">
        <v>64</v>
      </c>
      <c r="N26" s="183" t="s">
        <v>67</v>
      </c>
      <c r="O26" s="166" t="s">
        <v>68</v>
      </c>
      <c r="P26" s="164" t="s">
        <v>69</v>
      </c>
      <c r="Q26" s="165"/>
      <c r="R26" s="165"/>
      <c r="S26" s="181" t="s">
        <v>64</v>
      </c>
      <c r="T26" s="183" t="s">
        <v>67</v>
      </c>
      <c r="U26" s="166" t="s">
        <v>68</v>
      </c>
      <c r="V26" s="164" t="s">
        <v>69</v>
      </c>
      <c r="W26" s="165"/>
      <c r="X26" s="165"/>
      <c r="Y26" s="181" t="s">
        <v>64</v>
      </c>
      <c r="Z26" s="183" t="s">
        <v>67</v>
      </c>
      <c r="AA26" s="166" t="s">
        <v>68</v>
      </c>
      <c r="AB26" s="162"/>
      <c r="AC26" s="4"/>
      <c r="AD26" s="4"/>
    </row>
    <row r="27" spans="1:30" ht="15.75" thickBot="1" x14ac:dyDescent="0.3">
      <c r="A27" s="5"/>
      <c r="B27" s="210"/>
      <c r="C27" s="205"/>
      <c r="D27" s="32" t="s">
        <v>54</v>
      </c>
      <c r="E27" s="33" t="s">
        <v>55</v>
      </c>
      <c r="F27" s="34" t="s">
        <v>56</v>
      </c>
      <c r="G27" s="182"/>
      <c r="H27" s="184"/>
      <c r="I27" s="167"/>
      <c r="J27" s="32" t="s">
        <v>54</v>
      </c>
      <c r="K27" s="33" t="s">
        <v>55</v>
      </c>
      <c r="L27" s="34" t="s">
        <v>56</v>
      </c>
      <c r="M27" s="182"/>
      <c r="N27" s="184"/>
      <c r="O27" s="167"/>
      <c r="P27" s="32" t="s">
        <v>54</v>
      </c>
      <c r="Q27" s="33" t="s">
        <v>55</v>
      </c>
      <c r="R27" s="34" t="s">
        <v>56</v>
      </c>
      <c r="S27" s="182"/>
      <c r="T27" s="184"/>
      <c r="U27" s="167"/>
      <c r="V27" s="32" t="s">
        <v>54</v>
      </c>
      <c r="W27" s="33" t="s">
        <v>55</v>
      </c>
      <c r="X27" s="34" t="s">
        <v>56</v>
      </c>
      <c r="Y27" s="182"/>
      <c r="Z27" s="184"/>
      <c r="AA27" s="167"/>
      <c r="AB27" s="163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80"/>
      <c r="E28" s="72"/>
      <c r="F28" s="72">
        <v>509.3</v>
      </c>
      <c r="G28" s="73">
        <v>509.3</v>
      </c>
      <c r="H28" s="73"/>
      <c r="I28" s="37">
        <f>G28+H28</f>
        <v>509.3</v>
      </c>
      <c r="J28" s="80"/>
      <c r="K28" s="72"/>
      <c r="L28" s="72">
        <v>600</v>
      </c>
      <c r="M28" s="73">
        <v>600</v>
      </c>
      <c r="N28" s="73"/>
      <c r="O28" s="37">
        <f>M28+N28</f>
        <v>600</v>
      </c>
      <c r="P28" s="80"/>
      <c r="Q28" s="72"/>
      <c r="R28" s="72">
        <v>59.7</v>
      </c>
      <c r="S28" s="73">
        <v>59.8</v>
      </c>
      <c r="T28" s="73"/>
      <c r="U28" s="37">
        <f>S28+T28</f>
        <v>59.8</v>
      </c>
      <c r="V28" s="80"/>
      <c r="W28" s="72"/>
      <c r="X28" s="72">
        <v>400</v>
      </c>
      <c r="Y28" s="73">
        <f>SUM(V28:X28)</f>
        <v>400</v>
      </c>
      <c r="Z28" s="73"/>
      <c r="AA28" s="37">
        <f>Y28+Z28</f>
        <v>400</v>
      </c>
      <c r="AB28" s="148">
        <f t="shared" ref="AB28:AB41" si="11">(AA28/O28)</f>
        <v>0.66666666666666663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81"/>
      <c r="E29" s="74"/>
      <c r="F29" s="74">
        <v>489.7</v>
      </c>
      <c r="G29" s="75">
        <f t="shared" ref="G29:G38" si="12">SUM(D29:F29)</f>
        <v>489.7</v>
      </c>
      <c r="H29" s="76"/>
      <c r="I29" s="14">
        <f t="shared" ref="I29:I38" si="13">G29+H29</f>
        <v>489.7</v>
      </c>
      <c r="J29" s="81"/>
      <c r="K29" s="74"/>
      <c r="L29" s="74">
        <v>450</v>
      </c>
      <c r="M29" s="75">
        <v>450</v>
      </c>
      <c r="N29" s="76"/>
      <c r="O29" s="14">
        <f t="shared" ref="O29:O38" si="14">M29+N29</f>
        <v>450</v>
      </c>
      <c r="P29" s="81"/>
      <c r="Q29" s="74"/>
      <c r="R29" s="74">
        <v>143.4</v>
      </c>
      <c r="S29" s="75">
        <f t="shared" ref="S29:S38" si="15">SUM(P29:R29)</f>
        <v>143.4</v>
      </c>
      <c r="T29" s="76"/>
      <c r="U29" s="14">
        <f t="shared" ref="U29:U38" si="16">S29+T29</f>
        <v>143.4</v>
      </c>
      <c r="V29" s="81"/>
      <c r="W29" s="74"/>
      <c r="X29" s="74">
        <v>450</v>
      </c>
      <c r="Y29" s="75">
        <f t="shared" ref="Y29:Y38" si="17">SUM(V29:X29)</f>
        <v>450</v>
      </c>
      <c r="Z29" s="76"/>
      <c r="AA29" s="14">
        <f t="shared" ref="AA29:AA38" si="18">Y29+Z29</f>
        <v>450</v>
      </c>
      <c r="AB29" s="148">
        <f t="shared" si="11"/>
        <v>1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82">
        <v>1126.2</v>
      </c>
      <c r="E30" s="77"/>
      <c r="F30" s="77">
        <v>162.9</v>
      </c>
      <c r="G30" s="75">
        <f t="shared" si="12"/>
        <v>1289.1000000000001</v>
      </c>
      <c r="H30" s="75"/>
      <c r="I30" s="14">
        <f t="shared" si="13"/>
        <v>1289.1000000000001</v>
      </c>
      <c r="J30" s="82">
        <v>1120</v>
      </c>
      <c r="K30" s="77"/>
      <c r="L30" s="77">
        <v>200</v>
      </c>
      <c r="M30" s="75">
        <v>1320</v>
      </c>
      <c r="N30" s="75"/>
      <c r="O30" s="14">
        <f t="shared" si="14"/>
        <v>1320</v>
      </c>
      <c r="P30" s="82">
        <v>551.22</v>
      </c>
      <c r="Q30" s="77"/>
      <c r="R30" s="77">
        <v>0</v>
      </c>
      <c r="S30" s="75">
        <f t="shared" si="15"/>
        <v>551.22</v>
      </c>
      <c r="T30" s="75"/>
      <c r="U30" s="14">
        <f t="shared" si="16"/>
        <v>551.22</v>
      </c>
      <c r="V30" s="82">
        <v>969</v>
      </c>
      <c r="W30" s="77"/>
      <c r="X30" s="77">
        <v>431</v>
      </c>
      <c r="Y30" s="75">
        <f t="shared" si="17"/>
        <v>1400</v>
      </c>
      <c r="Z30" s="75"/>
      <c r="AA30" s="14">
        <f t="shared" si="18"/>
        <v>1400</v>
      </c>
      <c r="AB30" s="148">
        <f t="shared" si="11"/>
        <v>1.0606060606060606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82">
        <v>142.30000000000001</v>
      </c>
      <c r="E31" s="77"/>
      <c r="F31" s="77">
        <v>846.3</v>
      </c>
      <c r="G31" s="75">
        <f t="shared" si="12"/>
        <v>988.59999999999991</v>
      </c>
      <c r="H31" s="75">
        <v>0.7</v>
      </c>
      <c r="I31" s="14">
        <f t="shared" si="13"/>
        <v>989.3</v>
      </c>
      <c r="J31" s="82"/>
      <c r="K31" s="77"/>
      <c r="L31" s="77">
        <v>1500</v>
      </c>
      <c r="M31" s="75">
        <v>1500</v>
      </c>
      <c r="N31" s="75"/>
      <c r="O31" s="14">
        <f t="shared" si="14"/>
        <v>1500</v>
      </c>
      <c r="P31" s="82"/>
      <c r="Q31" s="77"/>
      <c r="R31" s="77">
        <v>442.4</v>
      </c>
      <c r="S31" s="75">
        <f t="shared" si="15"/>
        <v>442.4</v>
      </c>
      <c r="T31" s="75"/>
      <c r="U31" s="14">
        <f t="shared" si="16"/>
        <v>442.4</v>
      </c>
      <c r="V31" s="82">
        <v>140</v>
      </c>
      <c r="W31" s="77"/>
      <c r="X31" s="77">
        <v>1500</v>
      </c>
      <c r="Y31" s="75">
        <f t="shared" si="17"/>
        <v>1640</v>
      </c>
      <c r="Z31" s="75"/>
      <c r="AA31" s="14">
        <f t="shared" si="18"/>
        <v>1640</v>
      </c>
      <c r="AB31" s="148">
        <f t="shared" si="11"/>
        <v>1.0933333333333333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83">
        <v>147.69999999999999</v>
      </c>
      <c r="E32" s="77">
        <v>15348.6</v>
      </c>
      <c r="F32" s="77">
        <v>155.69999999999999</v>
      </c>
      <c r="G32" s="75">
        <f t="shared" si="12"/>
        <v>15652.000000000002</v>
      </c>
      <c r="H32" s="75">
        <v>155.69999999999999</v>
      </c>
      <c r="I32" s="14">
        <f t="shared" si="13"/>
        <v>15807.700000000003</v>
      </c>
      <c r="J32" s="83">
        <v>300</v>
      </c>
      <c r="K32" s="77">
        <v>16660</v>
      </c>
      <c r="L32" s="77"/>
      <c r="M32" s="75">
        <v>16960</v>
      </c>
      <c r="N32" s="75">
        <v>50</v>
      </c>
      <c r="O32" s="14">
        <f t="shared" si="14"/>
        <v>17010</v>
      </c>
      <c r="P32" s="83">
        <f>P33+P34</f>
        <v>121.5</v>
      </c>
      <c r="Q32" s="83">
        <f>Q33+Q34</f>
        <v>8065.79</v>
      </c>
      <c r="R32" s="82">
        <f>R33+R34</f>
        <v>39.428999999999995</v>
      </c>
      <c r="S32" s="75">
        <f>S33+S34</f>
        <v>8217.66</v>
      </c>
      <c r="T32" s="75">
        <v>9.1</v>
      </c>
      <c r="U32" s="14">
        <f>U33+U34</f>
        <v>8226.76</v>
      </c>
      <c r="V32" s="83">
        <v>355</v>
      </c>
      <c r="W32" s="77">
        <v>18500</v>
      </c>
      <c r="X32" s="77"/>
      <c r="Y32" s="75">
        <v>18855</v>
      </c>
      <c r="Z32" s="75">
        <v>50</v>
      </c>
      <c r="AA32" s="14">
        <f t="shared" si="18"/>
        <v>18905</v>
      </c>
      <c r="AB32" s="148">
        <f t="shared" si="11"/>
        <v>1.1114050558495003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83">
        <v>147.69999999999999</v>
      </c>
      <c r="E33" s="77">
        <v>14938.2</v>
      </c>
      <c r="F33" s="77">
        <v>155.69999999999999</v>
      </c>
      <c r="G33" s="75">
        <f t="shared" si="12"/>
        <v>15241.600000000002</v>
      </c>
      <c r="H33" s="75">
        <v>155.69999999999999</v>
      </c>
      <c r="I33" s="14">
        <f t="shared" si="13"/>
        <v>15397.300000000003</v>
      </c>
      <c r="J33" s="83"/>
      <c r="K33" s="77">
        <v>16300</v>
      </c>
      <c r="L33" s="77"/>
      <c r="M33" s="75">
        <v>16600</v>
      </c>
      <c r="N33" s="75">
        <v>50</v>
      </c>
      <c r="O33" s="14">
        <f t="shared" si="14"/>
        <v>16650</v>
      </c>
      <c r="P33" s="83">
        <v>120.9</v>
      </c>
      <c r="Q33" s="77">
        <v>7875.6</v>
      </c>
      <c r="R33" s="77">
        <v>15.058999999999999</v>
      </c>
      <c r="S33" s="75">
        <v>8002.5</v>
      </c>
      <c r="T33" s="75">
        <v>9.1</v>
      </c>
      <c r="U33" s="14">
        <f t="shared" si="16"/>
        <v>8011.6</v>
      </c>
      <c r="V33" s="83">
        <v>355</v>
      </c>
      <c r="W33" s="77">
        <v>18100</v>
      </c>
      <c r="X33" s="77"/>
      <c r="Y33" s="75">
        <v>18455</v>
      </c>
      <c r="Z33" s="75">
        <v>50</v>
      </c>
      <c r="AA33" s="14">
        <f t="shared" si="18"/>
        <v>18505</v>
      </c>
      <c r="AB33" s="148">
        <f t="shared" si="11"/>
        <v>1.1114114114114113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83">
        <v>0</v>
      </c>
      <c r="E34" s="77">
        <v>410.4</v>
      </c>
      <c r="F34" s="77"/>
      <c r="G34" s="75">
        <f t="shared" si="12"/>
        <v>410.4</v>
      </c>
      <c r="H34" s="75"/>
      <c r="I34" s="14">
        <f t="shared" si="13"/>
        <v>410.4</v>
      </c>
      <c r="J34" s="83"/>
      <c r="K34" s="77">
        <v>360</v>
      </c>
      <c r="L34" s="77"/>
      <c r="M34" s="75">
        <v>360</v>
      </c>
      <c r="N34" s="75"/>
      <c r="O34" s="14">
        <f t="shared" si="14"/>
        <v>360</v>
      </c>
      <c r="P34" s="83">
        <v>0.6</v>
      </c>
      <c r="Q34" s="77">
        <f>32.96+157.23</f>
        <v>190.19</v>
      </c>
      <c r="R34" s="77">
        <f>1.87+0.1+22.4</f>
        <v>24.369999999999997</v>
      </c>
      <c r="S34" s="75">
        <f>SUM(P34:R34)</f>
        <v>215.16</v>
      </c>
      <c r="T34" s="75"/>
      <c r="U34" s="14">
        <f t="shared" si="16"/>
        <v>215.16</v>
      </c>
      <c r="V34" s="83" t="s">
        <v>88</v>
      </c>
      <c r="W34" s="77">
        <v>400</v>
      </c>
      <c r="X34" s="77"/>
      <c r="Y34" s="75">
        <f t="shared" si="17"/>
        <v>400</v>
      </c>
      <c r="Z34" s="75"/>
      <c r="AA34" s="14">
        <f t="shared" si="18"/>
        <v>400</v>
      </c>
      <c r="AB34" s="148">
        <f t="shared" si="11"/>
        <v>1.1111111111111112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83"/>
      <c r="E35" s="77">
        <v>5077.8999999999996</v>
      </c>
      <c r="F35" s="77"/>
      <c r="G35" s="75">
        <f t="shared" si="12"/>
        <v>5077.8999999999996</v>
      </c>
      <c r="H35" s="75"/>
      <c r="I35" s="14">
        <f t="shared" si="13"/>
        <v>5077.8999999999996</v>
      </c>
      <c r="J35" s="83"/>
      <c r="K35" s="77">
        <v>5540</v>
      </c>
      <c r="L35" s="77"/>
      <c r="M35" s="75">
        <v>5540</v>
      </c>
      <c r="N35" s="75"/>
      <c r="O35" s="14">
        <f t="shared" si="14"/>
        <v>5540</v>
      </c>
      <c r="P35" s="83">
        <v>12.8</v>
      </c>
      <c r="Q35" s="77">
        <v>2650</v>
      </c>
      <c r="R35" s="77">
        <v>2.02</v>
      </c>
      <c r="S35" s="75">
        <f t="shared" si="15"/>
        <v>2664.82</v>
      </c>
      <c r="T35" s="75"/>
      <c r="U35" s="14">
        <f t="shared" si="16"/>
        <v>2664.82</v>
      </c>
      <c r="V35" s="83">
        <v>45</v>
      </c>
      <c r="W35" s="77">
        <v>6120</v>
      </c>
      <c r="X35" s="77"/>
      <c r="Y35" s="75">
        <f t="shared" si="17"/>
        <v>6165</v>
      </c>
      <c r="Z35" s="75"/>
      <c r="AA35" s="14">
        <f t="shared" si="18"/>
        <v>6165</v>
      </c>
      <c r="AB35" s="148">
        <f t="shared" si="11"/>
        <v>1.1128158844765343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82"/>
      <c r="E36" s="77"/>
      <c r="F36" s="77">
        <v>0.1</v>
      </c>
      <c r="G36" s="75">
        <v>0</v>
      </c>
      <c r="H36" s="75">
        <v>0.1</v>
      </c>
      <c r="I36" s="14">
        <f t="shared" si="13"/>
        <v>0.1</v>
      </c>
      <c r="J36" s="82"/>
      <c r="K36" s="77"/>
      <c r="L36" s="77"/>
      <c r="M36" s="75"/>
      <c r="N36" s="75"/>
      <c r="O36" s="14">
        <f t="shared" si="14"/>
        <v>0</v>
      </c>
      <c r="P36" s="82"/>
      <c r="Q36" s="77"/>
      <c r="R36" s="77"/>
      <c r="S36" s="75"/>
      <c r="T36" s="75"/>
      <c r="U36" s="14"/>
      <c r="V36" s="82"/>
      <c r="W36" s="77"/>
      <c r="X36" s="77"/>
      <c r="Y36" s="75">
        <f t="shared" si="17"/>
        <v>0</v>
      </c>
      <c r="Z36" s="75"/>
      <c r="AA36" s="14">
        <f t="shared" si="18"/>
        <v>0</v>
      </c>
      <c r="AB36" s="148" t="e">
        <f t="shared" si="11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82">
        <v>273.8</v>
      </c>
      <c r="E37" s="77"/>
      <c r="F37" s="77">
        <v>0</v>
      </c>
      <c r="G37" s="75">
        <f t="shared" si="12"/>
        <v>273.8</v>
      </c>
      <c r="H37" s="75"/>
      <c r="I37" s="14">
        <f t="shared" si="13"/>
        <v>273.8</v>
      </c>
      <c r="J37" s="82">
        <v>280</v>
      </c>
      <c r="K37" s="77"/>
      <c r="L37" s="77"/>
      <c r="M37" s="75">
        <v>280</v>
      </c>
      <c r="N37" s="75"/>
      <c r="O37" s="14">
        <f t="shared" si="14"/>
        <v>280</v>
      </c>
      <c r="P37" s="82">
        <v>160</v>
      </c>
      <c r="Q37" s="77"/>
      <c r="R37" s="77"/>
      <c r="S37" s="75">
        <f t="shared" si="15"/>
        <v>160</v>
      </c>
      <c r="T37" s="75"/>
      <c r="U37" s="14">
        <f t="shared" si="16"/>
        <v>160</v>
      </c>
      <c r="V37" s="82">
        <v>331</v>
      </c>
      <c r="W37" s="77"/>
      <c r="X37" s="77">
        <v>57</v>
      </c>
      <c r="Y37" s="75">
        <f t="shared" si="17"/>
        <v>388</v>
      </c>
      <c r="Z37" s="75"/>
      <c r="AA37" s="14">
        <f t="shared" si="18"/>
        <v>388</v>
      </c>
      <c r="AB37" s="148">
        <f t="shared" si="11"/>
        <v>1.3857142857142857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84"/>
      <c r="E38" s="78">
        <v>409.7</v>
      </c>
      <c r="F38" s="78">
        <v>614.70000000000005</v>
      </c>
      <c r="G38" s="75">
        <f t="shared" si="12"/>
        <v>1024.4000000000001</v>
      </c>
      <c r="H38" s="79"/>
      <c r="I38" s="23">
        <f t="shared" si="13"/>
        <v>1024.4000000000001</v>
      </c>
      <c r="J38" s="84"/>
      <c r="K38" s="78"/>
      <c r="L38" s="78">
        <v>550</v>
      </c>
      <c r="M38" s="79">
        <v>550</v>
      </c>
      <c r="N38" s="79"/>
      <c r="O38" s="23">
        <f t="shared" si="14"/>
        <v>550</v>
      </c>
      <c r="P38" s="84"/>
      <c r="Q38" s="78"/>
      <c r="R38" s="78">
        <v>84.4</v>
      </c>
      <c r="S38" s="79">
        <f t="shared" si="15"/>
        <v>84.4</v>
      </c>
      <c r="T38" s="79"/>
      <c r="U38" s="23">
        <f t="shared" si="16"/>
        <v>84.4</v>
      </c>
      <c r="V38" s="84"/>
      <c r="W38" s="78"/>
      <c r="X38" s="78">
        <v>419</v>
      </c>
      <c r="Y38" s="79">
        <f t="shared" si="17"/>
        <v>419</v>
      </c>
      <c r="Z38" s="79"/>
      <c r="AA38" s="23">
        <f t="shared" si="18"/>
        <v>419</v>
      </c>
      <c r="AB38" s="151">
        <f t="shared" si="11"/>
        <v>0.76181818181818184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1690</v>
      </c>
      <c r="E39" s="42">
        <f>SUM(E35:E38)+SUM(E28:E32)</f>
        <v>20836.2</v>
      </c>
      <c r="F39" s="42">
        <f>SUM(F35:F38)+SUM(F28:F32)</f>
        <v>2778.7000000000003</v>
      </c>
      <c r="G39" s="147">
        <f>SUM(D39:F39)</f>
        <v>25304.9</v>
      </c>
      <c r="H39" s="43">
        <f>SUM(H28:H32)+SUM(H35:H38)</f>
        <v>156.49999999999997</v>
      </c>
      <c r="I39" s="44">
        <v>25461.4</v>
      </c>
      <c r="J39" s="42">
        <f>SUM(J35:J38)+SUM(J28:J32)</f>
        <v>1700</v>
      </c>
      <c r="K39" s="42">
        <f>SUM(K35:K38)+SUM(K28:K32)</f>
        <v>22200</v>
      </c>
      <c r="L39" s="42">
        <f>SUM(L35:L38)+SUM(L28:L32)</f>
        <v>3300</v>
      </c>
      <c r="M39" s="147">
        <f>SUM(J39:L39)</f>
        <v>27200</v>
      </c>
      <c r="N39" s="43">
        <f>SUM(N28:N32)+SUM(N35:N38)</f>
        <v>50</v>
      </c>
      <c r="O39" s="44">
        <f>SUM(O35:O38)+SUM(O28:O32)</f>
        <v>27250</v>
      </c>
      <c r="P39" s="42">
        <f>SUM(P35:P38)+SUM(P28:P32)</f>
        <v>845.52</v>
      </c>
      <c r="Q39" s="42">
        <f>SUM(Q35:Q38)+SUM(Q28:Q32)</f>
        <v>10715.79</v>
      </c>
      <c r="R39" s="42">
        <f>SUM(R35:R38)+SUM(R28:R32)</f>
        <v>771.34899999999993</v>
      </c>
      <c r="S39" s="147">
        <f>SUM(P39:R39)</f>
        <v>12332.659000000001</v>
      </c>
      <c r="T39" s="43">
        <f>SUM(T28:T32)+SUM(T35:T38)</f>
        <v>9.1</v>
      </c>
      <c r="U39" s="44">
        <f>SUM(U35:U38)+SUM(U28:U32)</f>
        <v>12332.8</v>
      </c>
      <c r="V39" s="42">
        <f>SUM(V35:V38)+SUM(V28:V32)</f>
        <v>1840</v>
      </c>
      <c r="W39" s="42">
        <f>SUM(W35:W38)+SUM(W28:W32)</f>
        <v>24620</v>
      </c>
      <c r="X39" s="42">
        <f>SUM(X35:X38)+SUM(X28:X32)</f>
        <v>3257</v>
      </c>
      <c r="Y39" s="147">
        <f>SUM(V39:X39)</f>
        <v>29717</v>
      </c>
      <c r="Z39" s="43">
        <f>SUM(Z28:Z32)+SUM(Z35:Z38)</f>
        <v>50</v>
      </c>
      <c r="AA39" s="44">
        <f>SUM(AA35:AA38)+SUM(AA28:AA32)</f>
        <v>29767</v>
      </c>
      <c r="AB39" s="153">
        <f t="shared" si="11"/>
        <v>1.0923669724770642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19">D24-D39</f>
        <v>0</v>
      </c>
      <c r="E40" s="110">
        <f t="shared" si="19"/>
        <v>4.499999999825377E-2</v>
      </c>
      <c r="F40" s="110">
        <f t="shared" si="19"/>
        <v>536.69999999999982</v>
      </c>
      <c r="G40" s="119">
        <f t="shared" si="19"/>
        <v>269.34499999999389</v>
      </c>
      <c r="H40" s="119">
        <f t="shared" si="19"/>
        <v>117.00000000000003</v>
      </c>
      <c r="I40" s="120">
        <f t="shared" si="19"/>
        <v>386.34499999999389</v>
      </c>
      <c r="J40" s="110">
        <f t="shared" si="19"/>
        <v>0</v>
      </c>
      <c r="K40" s="110">
        <f t="shared" si="19"/>
        <v>0</v>
      </c>
      <c r="L40" s="110">
        <f t="shared" si="19"/>
        <v>0</v>
      </c>
      <c r="M40" s="119">
        <f t="shared" si="19"/>
        <v>-100</v>
      </c>
      <c r="N40" s="119">
        <f t="shared" si="19"/>
        <v>100</v>
      </c>
      <c r="O40" s="120">
        <f t="shared" si="19"/>
        <v>0</v>
      </c>
      <c r="P40" s="110">
        <f t="shared" ref="P40:U40" si="20">P24-P39</f>
        <v>201.68000000000006</v>
      </c>
      <c r="Q40" s="110">
        <f t="shared" si="20"/>
        <v>533.20999999999913</v>
      </c>
      <c r="R40" s="110">
        <f t="shared" si="20"/>
        <v>932.38100000000009</v>
      </c>
      <c r="S40" s="119">
        <f t="shared" si="20"/>
        <v>1667.2709999999988</v>
      </c>
      <c r="T40" s="119">
        <f t="shared" si="20"/>
        <v>58.300000000000004</v>
      </c>
      <c r="U40" s="120">
        <f t="shared" si="20"/>
        <v>1667.130000000001</v>
      </c>
      <c r="V40" s="110">
        <f t="shared" ref="V40:AA40" si="21">V24-V39</f>
        <v>0</v>
      </c>
      <c r="W40" s="110">
        <f t="shared" si="21"/>
        <v>0</v>
      </c>
      <c r="X40" s="110">
        <f t="shared" si="21"/>
        <v>-100</v>
      </c>
      <c r="Y40" s="119">
        <f t="shared" si="21"/>
        <v>-100</v>
      </c>
      <c r="Z40" s="119">
        <f t="shared" si="21"/>
        <v>100</v>
      </c>
      <c r="AA40" s="120">
        <f t="shared" si="21"/>
        <v>0</v>
      </c>
      <c r="AB40" s="154" t="e">
        <f t="shared" si="11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-1113.6550000000061</v>
      </c>
      <c r="J41" s="113"/>
      <c r="K41" s="114"/>
      <c r="L41" s="114"/>
      <c r="M41" s="115"/>
      <c r="N41" s="118"/>
      <c r="O41" s="117">
        <f>O40-J16</f>
        <v>-1700</v>
      </c>
      <c r="P41" s="113"/>
      <c r="Q41" s="114"/>
      <c r="R41" s="114"/>
      <c r="S41" s="115"/>
      <c r="T41" s="118"/>
      <c r="U41" s="117">
        <f>U40-P16</f>
        <v>819.93000000000097</v>
      </c>
      <c r="V41" s="113"/>
      <c r="W41" s="114"/>
      <c r="X41" s="114"/>
      <c r="Y41" s="115"/>
      <c r="Z41" s="118"/>
      <c r="AA41" s="117">
        <f>AA40-V16</f>
        <v>-1500</v>
      </c>
      <c r="AB41" s="148">
        <f t="shared" si="11"/>
        <v>0.88235294117647056</v>
      </c>
      <c r="AC41" s="4"/>
      <c r="AD41" s="4"/>
    </row>
    <row r="42" spans="1:30" s="123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01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1"/>
      <c r="T43" s="91"/>
      <c r="U43" s="91"/>
      <c r="V43" s="107" t="s">
        <v>41</v>
      </c>
      <c r="W43" s="45" t="s">
        <v>84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02"/>
      <c r="D44" s="95">
        <v>89.7</v>
      </c>
      <c r="E44" s="105">
        <v>89.7</v>
      </c>
      <c r="F44" s="106">
        <v>89.7</v>
      </c>
      <c r="G44" s="49"/>
      <c r="H44" s="49"/>
      <c r="I44" s="50"/>
      <c r="J44" s="95">
        <v>90</v>
      </c>
      <c r="K44" s="105">
        <v>89.7</v>
      </c>
      <c r="L44" s="106">
        <v>0</v>
      </c>
      <c r="M44" s="94"/>
      <c r="N44" s="94"/>
      <c r="O44" s="94"/>
      <c r="P44" s="95">
        <v>44.8</v>
      </c>
      <c r="Q44" s="105">
        <v>44.8</v>
      </c>
      <c r="R44" s="106">
        <v>0</v>
      </c>
      <c r="S44" s="4"/>
      <c r="T44" s="4"/>
      <c r="U44" s="4"/>
      <c r="V44" s="95">
        <v>101.4</v>
      </c>
      <c r="W44" s="105">
        <v>101.4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01" t="s">
        <v>86</v>
      </c>
      <c r="D46" s="96" t="s">
        <v>87</v>
      </c>
      <c r="E46" s="97" t="s">
        <v>85</v>
      </c>
      <c r="F46" s="49"/>
      <c r="G46" s="49">
        <v>0</v>
      </c>
      <c r="H46" s="49"/>
      <c r="I46" s="50"/>
      <c r="J46" s="96" t="s">
        <v>87</v>
      </c>
      <c r="K46" s="97" t="s">
        <v>85</v>
      </c>
      <c r="L46" s="149"/>
      <c r="M46" s="149"/>
      <c r="N46" s="91"/>
      <c r="O46" s="91"/>
      <c r="P46" s="96" t="s">
        <v>87</v>
      </c>
      <c r="Q46" s="97" t="s">
        <v>85</v>
      </c>
      <c r="R46" s="91"/>
      <c r="S46" s="91"/>
      <c r="T46" s="91"/>
      <c r="U46" s="91"/>
      <c r="V46" s="96" t="s">
        <v>87</v>
      </c>
      <c r="W46" s="97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203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50"/>
      <c r="M47" s="150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92</v>
      </c>
      <c r="G49" s="100" t="s">
        <v>94</v>
      </c>
      <c r="H49" s="49"/>
      <c r="I49" s="4"/>
      <c r="J49" s="100" t="s">
        <v>73</v>
      </c>
      <c r="K49" s="100" t="s">
        <v>74</v>
      </c>
      <c r="L49" s="100" t="s">
        <v>92</v>
      </c>
      <c r="M49" s="100" t="s">
        <v>95</v>
      </c>
      <c r="N49" s="4"/>
      <c r="O49" s="4"/>
      <c r="P49" s="100" t="s">
        <v>73</v>
      </c>
      <c r="Q49" s="100" t="s">
        <v>74</v>
      </c>
      <c r="R49" s="100" t="s">
        <v>92</v>
      </c>
      <c r="S49" s="100" t="s">
        <v>95</v>
      </c>
      <c r="T49" s="4"/>
      <c r="U49" s="4"/>
      <c r="V49" s="100" t="s">
        <v>96</v>
      </c>
      <c r="W49" s="100" t="s">
        <v>74</v>
      </c>
      <c r="X49" s="100" t="s">
        <v>92</v>
      </c>
      <c r="Y49" s="100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52">
        <f>SUM(D51:D54)</f>
        <v>1216.3999999999999</v>
      </c>
      <c r="E50" s="52">
        <f t="shared" ref="E50:G50" si="22">SUM(E51:E54)</f>
        <v>1417</v>
      </c>
      <c r="F50" s="52">
        <f t="shared" si="22"/>
        <v>1966.1999999999998</v>
      </c>
      <c r="G50" s="52">
        <f t="shared" si="22"/>
        <v>672.3</v>
      </c>
      <c r="H50" s="49"/>
      <c r="I50" s="4"/>
      <c r="J50" s="52">
        <f>SUM(J51:J54)</f>
        <v>672.3</v>
      </c>
      <c r="K50" s="52">
        <f t="shared" ref="K50:M50" si="23">SUM(K51:K54)</f>
        <v>644</v>
      </c>
      <c r="L50" s="52">
        <f t="shared" si="23"/>
        <v>490</v>
      </c>
      <c r="M50" s="52">
        <f t="shared" si="23"/>
        <v>826.3</v>
      </c>
      <c r="N50" s="4"/>
      <c r="O50" s="4"/>
      <c r="P50" s="52">
        <f>SUM(P51:P54)</f>
        <v>667.3</v>
      </c>
      <c r="Q50" s="52">
        <f>SUM(Q51:Q54)</f>
        <v>744.19999999999993</v>
      </c>
      <c r="R50" s="52">
        <f>SUM(R51:R54)</f>
        <v>213.6</v>
      </c>
      <c r="S50" s="52">
        <f>SUM(S51:S54)</f>
        <v>1295</v>
      </c>
      <c r="T50" s="4"/>
      <c r="U50" s="4"/>
      <c r="V50" s="52">
        <f t="shared" ref="V50" si="24">SUM(V51:V54)</f>
        <v>1295</v>
      </c>
      <c r="W50" s="85"/>
      <c r="X50" s="85"/>
      <c r="Y50" s="52">
        <f>V50+W50-X50</f>
        <v>1295</v>
      </c>
      <c r="Z50" s="4"/>
      <c r="AA50" s="4"/>
      <c r="AB50" s="4"/>
      <c r="AC50" s="4"/>
      <c r="AD50" s="4"/>
    </row>
    <row r="51" spans="1:30" x14ac:dyDescent="0.25">
      <c r="A51" s="5">
        <v>0</v>
      </c>
      <c r="B51" s="47"/>
      <c r="C51" s="51" t="s">
        <v>71</v>
      </c>
      <c r="D51" s="52">
        <v>713</v>
      </c>
      <c r="E51" s="85">
        <v>262.7</v>
      </c>
      <c r="F51" s="85">
        <v>669.5</v>
      </c>
      <c r="G51" s="52">
        <v>306.2</v>
      </c>
      <c r="H51" s="49"/>
      <c r="I51" s="4"/>
      <c r="J51" s="52">
        <v>306.2</v>
      </c>
      <c r="K51" s="85">
        <v>50</v>
      </c>
      <c r="L51" s="85">
        <v>50</v>
      </c>
      <c r="M51" s="52">
        <f>J51+K51-L51</f>
        <v>306.2</v>
      </c>
      <c r="N51" s="4"/>
      <c r="O51" s="4"/>
      <c r="P51" s="52">
        <v>306.2</v>
      </c>
      <c r="Q51" s="85">
        <v>406.3</v>
      </c>
      <c r="R51" s="85">
        <v>16.600000000000001</v>
      </c>
      <c r="S51" s="52">
        <v>600</v>
      </c>
      <c r="T51" s="4"/>
      <c r="U51" s="4"/>
      <c r="V51" s="52">
        <f>S51+T51-U51</f>
        <v>600</v>
      </c>
      <c r="W51" s="85">
        <v>100</v>
      </c>
      <c r="X51" s="85">
        <v>100</v>
      </c>
      <c r="Y51" s="52">
        <f t="shared" ref="Y51:Y54" si="25">V51+W51-X51</f>
        <v>600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52">
        <v>215.5</v>
      </c>
      <c r="E52" s="85">
        <v>833.8</v>
      </c>
      <c r="F52" s="85">
        <v>976</v>
      </c>
      <c r="G52" s="52">
        <v>78.3</v>
      </c>
      <c r="H52" s="49"/>
      <c r="I52" s="4"/>
      <c r="J52" s="52">
        <v>78.3</v>
      </c>
      <c r="K52" s="85">
        <v>274</v>
      </c>
      <c r="L52" s="85">
        <v>100</v>
      </c>
      <c r="M52" s="52">
        <f t="shared" ref="M52:M54" si="26">J52+K52-L52</f>
        <v>252.3</v>
      </c>
      <c r="N52" s="4"/>
      <c r="O52" s="4"/>
      <c r="P52" s="52">
        <v>73.3</v>
      </c>
      <c r="Q52" s="85">
        <v>160</v>
      </c>
      <c r="R52" s="85">
        <v>44.8</v>
      </c>
      <c r="S52" s="52">
        <v>420</v>
      </c>
      <c r="T52" s="4"/>
      <c r="U52" s="4"/>
      <c r="V52" s="52">
        <f t="shared" ref="V52:V54" si="27">S52+T52-U52</f>
        <v>420</v>
      </c>
      <c r="W52" s="85">
        <v>331</v>
      </c>
      <c r="X52" s="85">
        <v>100</v>
      </c>
      <c r="Y52" s="52">
        <f t="shared" si="25"/>
        <v>651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52">
        <v>214.1</v>
      </c>
      <c r="E53" s="85">
        <v>20</v>
      </c>
      <c r="F53" s="85">
        <v>15.3</v>
      </c>
      <c r="G53" s="52">
        <v>218.9</v>
      </c>
      <c r="H53" s="49"/>
      <c r="I53" s="4"/>
      <c r="J53" s="52">
        <v>218.9</v>
      </c>
      <c r="K53" s="85">
        <v>20</v>
      </c>
      <c r="L53" s="85">
        <v>40</v>
      </c>
      <c r="M53" s="52">
        <f t="shared" si="26"/>
        <v>198.9</v>
      </c>
      <c r="N53" s="4"/>
      <c r="O53" s="4"/>
      <c r="P53" s="52">
        <v>218.9</v>
      </c>
      <c r="Q53" s="85">
        <v>20</v>
      </c>
      <c r="R53" s="85">
        <v>0</v>
      </c>
      <c r="S53" s="52">
        <v>200</v>
      </c>
      <c r="T53" s="4"/>
      <c r="U53" s="4"/>
      <c r="V53" s="52">
        <f t="shared" si="27"/>
        <v>200</v>
      </c>
      <c r="W53" s="85">
        <v>20</v>
      </c>
      <c r="X53" s="85">
        <v>40</v>
      </c>
      <c r="Y53" s="52">
        <f t="shared" si="25"/>
        <v>180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90</v>
      </c>
      <c r="D54" s="52">
        <v>73.8</v>
      </c>
      <c r="E54" s="85">
        <v>300.5</v>
      </c>
      <c r="F54" s="85">
        <v>305.39999999999998</v>
      </c>
      <c r="G54" s="52">
        <v>68.900000000000006</v>
      </c>
      <c r="H54" s="49"/>
      <c r="I54" s="4"/>
      <c r="J54" s="52">
        <v>68.900000000000006</v>
      </c>
      <c r="K54" s="85">
        <v>300</v>
      </c>
      <c r="L54" s="85">
        <v>300</v>
      </c>
      <c r="M54" s="52">
        <f t="shared" si="26"/>
        <v>68.899999999999977</v>
      </c>
      <c r="N54" s="4"/>
      <c r="O54" s="4"/>
      <c r="P54" s="52">
        <v>68.900000000000006</v>
      </c>
      <c r="Q54" s="85">
        <v>157.9</v>
      </c>
      <c r="R54" s="85">
        <v>152.19999999999999</v>
      </c>
      <c r="S54" s="52">
        <v>75</v>
      </c>
      <c r="T54" s="4"/>
      <c r="U54" s="4"/>
      <c r="V54" s="52">
        <f t="shared" si="27"/>
        <v>75</v>
      </c>
      <c r="W54" s="85">
        <v>362</v>
      </c>
      <c r="X54" s="85">
        <v>362</v>
      </c>
      <c r="Y54" s="52">
        <f t="shared" si="25"/>
        <v>75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97</v>
      </c>
      <c r="F56" s="49"/>
      <c r="G56" s="49"/>
      <c r="H56" s="49"/>
      <c r="I56" s="50"/>
      <c r="J56" s="100" t="s">
        <v>98</v>
      </c>
      <c r="K56" s="49"/>
      <c r="L56" s="49"/>
      <c r="M56" s="49"/>
      <c r="N56" s="49"/>
      <c r="O56" s="50"/>
      <c r="P56" s="100" t="s">
        <v>99</v>
      </c>
      <c r="Q56" s="50"/>
      <c r="R56" s="50"/>
      <c r="S56" s="50"/>
      <c r="T56" s="50"/>
      <c r="U56" s="50"/>
      <c r="V56" s="100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/>
      <c r="E57" s="86">
        <v>33.9</v>
      </c>
      <c r="F57" s="49"/>
      <c r="G57" s="49"/>
      <c r="H57" s="49"/>
      <c r="I57" s="50"/>
      <c r="J57" s="86">
        <v>33.9</v>
      </c>
      <c r="K57" s="49"/>
      <c r="L57" s="49"/>
      <c r="M57" s="49"/>
      <c r="N57" s="49"/>
      <c r="O57" s="50"/>
      <c r="P57" s="86">
        <v>33.4</v>
      </c>
      <c r="Q57" s="50"/>
      <c r="R57" s="50"/>
      <c r="S57" s="50"/>
      <c r="T57" s="50"/>
      <c r="U57" s="50"/>
      <c r="V57" s="86">
        <v>33.9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93</v>
      </c>
      <c r="C59" s="101"/>
      <c r="D59" s="208"/>
      <c r="E59" s="208"/>
      <c r="F59" s="208"/>
      <c r="G59" s="208"/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198" t="s">
        <v>108</v>
      </c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198"/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198"/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 s="196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0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198"/>
      <c r="C82" s="196"/>
      <c r="D82" s="196"/>
      <c r="E82" s="196"/>
      <c r="F82" s="196"/>
      <c r="G82" s="196"/>
      <c r="H82" s="196"/>
      <c r="I82" s="196"/>
      <c r="J82" s="196"/>
      <c r="K82" s="196"/>
      <c r="L82" s="196"/>
      <c r="M82" s="196"/>
      <c r="N82" s="196"/>
      <c r="O82" s="196"/>
      <c r="P82" s="196"/>
      <c r="Q82" s="196"/>
      <c r="R82" s="196"/>
      <c r="S82" s="196"/>
      <c r="T82" s="196"/>
      <c r="U82" s="196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2"/>
      <c r="D83" s="92"/>
      <c r="E83" s="9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8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1">
        <v>44070</v>
      </c>
      <c r="D91" s="53" t="s">
        <v>77</v>
      </c>
      <c r="E91" s="196" t="s">
        <v>109</v>
      </c>
      <c r="F91" s="196"/>
      <c r="G91" s="196"/>
      <c r="H91" s="53"/>
      <c r="I91" s="53" t="s">
        <v>78</v>
      </c>
      <c r="J91" s="197" t="s">
        <v>110</v>
      </c>
      <c r="K91" s="197"/>
      <c r="L91" s="197"/>
      <c r="M91" s="197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t="14.45" hidden="1" x14ac:dyDescent="0.5">
      <c r="AC97" s="3"/>
      <c r="AD97" s="3"/>
    </row>
    <row r="98" spans="29:30" ht="14.45" hidden="1" x14ac:dyDescent="0.5"/>
    <row r="99" spans="29:30" ht="14.45" hidden="1" x14ac:dyDescent="0.5"/>
    <row r="100" spans="29:30" ht="14.45" hidden="1" x14ac:dyDescent="0.5"/>
    <row r="101" spans="29:30" ht="14.45" hidden="1" x14ac:dyDescent="0.5"/>
    <row r="102" spans="29:30" ht="14.45" hidden="1" x14ac:dyDescent="0.5"/>
    <row r="103" spans="29:30" ht="14.45" hidden="1" x14ac:dyDescent="0.5"/>
    <row r="104" spans="29:30" ht="14.45" hidden="1" x14ac:dyDescent="0.5"/>
    <row r="105" spans="29:30" ht="14.45" hidden="1" x14ac:dyDescent="0.5"/>
    <row r="106" spans="29:30" ht="14.45" hidden="1" x14ac:dyDescent="0.5"/>
    <row r="107" spans="29:30" ht="14.45" hidden="1" x14ac:dyDescent="0.5"/>
    <row r="108" spans="29:30" ht="14.45" hidden="1" x14ac:dyDescent="0.5"/>
    <row r="109" spans="29:30" ht="14.45" hidden="1" x14ac:dyDescent="0.5"/>
    <row r="110" spans="29:30" ht="14.45" hidden="1" x14ac:dyDescent="0.5"/>
    <row r="111" spans="29:30" ht="14.45" hidden="1" x14ac:dyDescent="0.5"/>
    <row r="112" spans="29:30" ht="14.45" hidden="1" x14ac:dyDescent="0.5"/>
    <row r="113" ht="15" hidden="1" customHeight="1" x14ac:dyDescent="0.5"/>
    <row r="114" ht="14.45" hidden="1" x14ac:dyDescent="0.5"/>
    <row r="115" ht="14.45" hidden="1" x14ac:dyDescent="0.5"/>
    <row r="116" ht="14.45" hidden="1" x14ac:dyDescent="0.5"/>
    <row r="117" ht="14.45" hidden="1" x14ac:dyDescent="0.5"/>
    <row r="118" ht="14.45" hidden="1" x14ac:dyDescent="0.5"/>
    <row r="119" ht="14.45" hidden="1" x14ac:dyDescent="0.5"/>
    <row r="120" ht="14.45" hidden="1" x14ac:dyDescent="0.5"/>
    <row r="121" ht="14.45" hidden="1" x14ac:dyDescent="0.5"/>
    <row r="122" ht="14.45" hidden="1" x14ac:dyDescent="0.5"/>
    <row r="123" ht="14.45" hidden="1" x14ac:dyDescent="0.5"/>
    <row r="124" ht="14.45" hidden="1" x14ac:dyDescent="0.5"/>
    <row r="125" ht="14.45" hidden="1" x14ac:dyDescent="0.5"/>
    <row r="126" ht="14.45" hidden="1" x14ac:dyDescent="0.5"/>
    <row r="127" ht="15" hidden="1" customHeight="1" x14ac:dyDescent="0.5"/>
    <row r="128" ht="15" hidden="1" customHeight="1" x14ac:dyDescent="0.5"/>
    <row r="129" ht="14.45" hidden="1" x14ac:dyDescent="0.5"/>
    <row r="130" ht="14.45" hidden="1" x14ac:dyDescent="0.5"/>
    <row r="131" ht="14.45" hidden="1" x14ac:dyDescent="0.5"/>
    <row r="132" ht="14.45" hidden="1" x14ac:dyDescent="0.5"/>
    <row r="133" ht="14.45" hidden="1" x14ac:dyDescent="0.5"/>
    <row r="134" ht="14.45" hidden="1" x14ac:dyDescent="0.5"/>
    <row r="135" ht="14.45" hidden="1" x14ac:dyDescent="0.5"/>
    <row r="136" ht="14.45" hidden="1" x14ac:dyDescent="0.5"/>
    <row r="137" ht="14.45" hidden="1" x14ac:dyDescent="0.5"/>
    <row r="138" ht="14.45" hidden="1" x14ac:dyDescent="0.5"/>
    <row r="139" ht="14.45" hidden="1" x14ac:dyDescent="0.5"/>
    <row r="140" ht="14.45" hidden="1" x14ac:dyDescent="0.5"/>
    <row r="141" ht="14.45" hidden="1" x14ac:dyDescent="0.5"/>
    <row r="142" ht="14.45" hidden="1" x14ac:dyDescent="0.5"/>
    <row r="143" ht="14.45" hidden="1" x14ac:dyDescent="0.5"/>
    <row r="144" ht="14.45" hidden="1" x14ac:dyDescent="0.5"/>
    <row r="145" ht="14.45" hidden="1" x14ac:dyDescent="0.5"/>
    <row r="146" ht="14.45" hidden="1" x14ac:dyDescent="0.5"/>
    <row r="147" ht="14.45" hidden="1" x14ac:dyDescent="0.5"/>
    <row r="148" ht="14.45" hidden="1" x14ac:dyDescent="0.5"/>
    <row r="149" ht="14.45" hidden="1" x14ac:dyDescent="0.5"/>
    <row r="150" ht="14.45" hidden="1" x14ac:dyDescent="0.5"/>
    <row r="151" ht="14.45" hidden="1" x14ac:dyDescent="0.5"/>
    <row r="152" ht="14.45" hidden="1" x14ac:dyDescent="0.5"/>
    <row r="153" ht="14.45" hidden="1" x14ac:dyDescent="0.5"/>
    <row r="154" ht="14.45" hidden="1" x14ac:dyDescent="0.5"/>
    <row r="155" ht="14.45" hidden="1" x14ac:dyDescent="0.5"/>
    <row r="156" ht="14.45" hidden="1" x14ac:dyDescent="0.5"/>
    <row r="157" ht="14.45" hidden="1" x14ac:dyDescent="0.5"/>
    <row r="158" ht="14.45" hidden="1" x14ac:dyDescent="0.5"/>
    <row r="159" ht="14.45" hidden="1" x14ac:dyDescent="0.5"/>
    <row r="160" ht="14.45" hidden="1" x14ac:dyDescent="0.5"/>
    <row r="161" ht="14.45" hidden="1" x14ac:dyDescent="0.5"/>
    <row r="162" ht="14.45" hidden="1" x14ac:dyDescent="0.5"/>
    <row r="163" ht="14.45" hidden="1" x14ac:dyDescent="0.5"/>
    <row r="164" ht="14.45" hidden="1" x14ac:dyDescent="0.5"/>
    <row r="165" ht="14.45" hidden="1" x14ac:dyDescent="0.5"/>
    <row r="166" ht="14.45" hidden="1" x14ac:dyDescent="0.5"/>
    <row r="167" ht="14.45" hidden="1" x14ac:dyDescent="0.5"/>
    <row r="168" ht="14.45" hidden="1" x14ac:dyDescent="0.5"/>
    <row r="169" ht="14.45" hidden="1" x14ac:dyDescent="0.5"/>
    <row r="170" ht="14.45" hidden="1" x14ac:dyDescent="0.5"/>
    <row r="171" ht="14.45" hidden="1" x14ac:dyDescent="0.5"/>
    <row r="172" ht="14.45" hidden="1" x14ac:dyDescent="0.5"/>
    <row r="173" ht="14.45" hidden="1" x14ac:dyDescent="0.5"/>
    <row r="174" ht="14.45" hidden="1" x14ac:dyDescent="0.5"/>
    <row r="175" ht="14.45" hidden="1" x14ac:dyDescent="0.5"/>
    <row r="176" ht="14.45" hidden="1" x14ac:dyDescent="0.5"/>
    <row r="177" ht="14.45" hidden="1" x14ac:dyDescent="0.5"/>
    <row r="178" ht="14.45" hidden="1" x14ac:dyDescent="0.5"/>
    <row r="179" ht="14.45" hidden="1" x14ac:dyDescent="0.5"/>
    <row r="180" ht="14.45" hidden="1" x14ac:dyDescent="0.5"/>
    <row r="181" ht="14.45" hidden="1" x14ac:dyDescent="0.5"/>
    <row r="182" ht="14.45" hidden="1" x14ac:dyDescent="0.5"/>
    <row r="183" ht="14.45" hidden="1" x14ac:dyDescent="0.5"/>
    <row r="184" ht="14.45" hidden="1" x14ac:dyDescent="0.5"/>
    <row r="185" ht="14.45" hidden="1" x14ac:dyDescent="0.5"/>
    <row r="186" ht="14.45" hidden="1" x14ac:dyDescent="0.5"/>
    <row r="187" ht="14.45" hidden="1" x14ac:dyDescent="0.5"/>
    <row r="188" ht="14.45" hidden="1" x14ac:dyDescent="0.5"/>
    <row r="189" ht="14.45" hidden="1" x14ac:dyDescent="0.5"/>
    <row r="190" ht="14.45" hidden="1" x14ac:dyDescent="0.5"/>
    <row r="191" ht="14.45" hidden="1" x14ac:dyDescent="0.5"/>
    <row r="192" ht="14.45" hidden="1" x14ac:dyDescent="0.5"/>
    <row r="193" ht="14.45" hidden="1" x14ac:dyDescent="0.5"/>
    <row r="194" ht="14.45" hidden="1" x14ac:dyDescent="0.5"/>
    <row r="195" ht="14.45" hidden="1" x14ac:dyDescent="0.5"/>
    <row r="196" ht="14.45" hidden="1" x14ac:dyDescent="0.5"/>
    <row r="197" ht="14.45" hidden="1" x14ac:dyDescent="0.5"/>
    <row r="198" ht="14.45" hidden="1" x14ac:dyDescent="0.5"/>
    <row r="199" ht="14.45" hidden="1" x14ac:dyDescent="0.5"/>
    <row r="200" ht="14.45" hidden="1" x14ac:dyDescent="0.5"/>
    <row r="201" ht="14.45" hidden="1" x14ac:dyDescent="0.5"/>
    <row r="202" ht="14.45" hidden="1" x14ac:dyDescent="0.5"/>
    <row r="203" ht="14.45" hidden="1" x14ac:dyDescent="0.5"/>
    <row r="204" ht="14.45" hidden="1" x14ac:dyDescent="0.5"/>
    <row r="205" ht="14.45" hidden="1" x14ac:dyDescent="0.5"/>
    <row r="206" ht="14.45" hidden="1" x14ac:dyDescent="0.5"/>
    <row r="207" ht="14.45" hidden="1" x14ac:dyDescent="0.5"/>
    <row r="208" ht="14.45" hidden="1" x14ac:dyDescent="0.5"/>
    <row r="209" ht="14.45" hidden="1" x14ac:dyDescent="0.5"/>
    <row r="210" ht="14.45" hidden="1" x14ac:dyDescent="0.5"/>
    <row r="211" ht="14.45" hidden="1" x14ac:dyDescent="0.5"/>
    <row r="212" ht="14.45" hidden="1" x14ac:dyDescent="0.5"/>
    <row r="213" ht="14.45" hidden="1" x14ac:dyDescent="0.5"/>
    <row r="214" ht="14.45" hidden="1" x14ac:dyDescent="0.5"/>
    <row r="215" ht="14.45" hidden="1" x14ac:dyDescent="0.5"/>
    <row r="216" ht="14.45" hidden="1" x14ac:dyDescent="0.5"/>
    <row r="217" ht="14.45" hidden="1" x14ac:dyDescent="0.5"/>
    <row r="218" ht="14.45" hidden="1" x14ac:dyDescent="0.5"/>
    <row r="219" ht="14.45" hidden="1" x14ac:dyDescent="0.5"/>
    <row r="220" ht="14.45" hidden="1" x14ac:dyDescent="0.5"/>
    <row r="221" ht="14.45" hidden="1" x14ac:dyDescent="0.5"/>
    <row r="222" ht="14.45" hidden="1" x14ac:dyDescent="0.5"/>
    <row r="223" ht="14.45" hidden="1" x14ac:dyDescent="0.5"/>
    <row r="224" ht="14.45" hidden="1" x14ac:dyDescent="0.5"/>
    <row r="225" ht="14.45" hidden="1" x14ac:dyDescent="0.5"/>
    <row r="226" ht="14.45" hidden="1" x14ac:dyDescent="0.5"/>
    <row r="227" ht="14.45" hidden="1" x14ac:dyDescent="0.5"/>
    <row r="228" ht="14.45" hidden="1" x14ac:dyDescent="0.5"/>
    <row r="229" ht="14.45" hidden="1" x14ac:dyDescent="0.5"/>
    <row r="230" ht="14.45" hidden="1" x14ac:dyDescent="0.5"/>
    <row r="231" ht="14.45" hidden="1" x14ac:dyDescent="0.5"/>
    <row r="232" ht="14.45" hidden="1" x14ac:dyDescent="0.5"/>
    <row r="233" ht="14.45" hidden="1" x14ac:dyDescent="0.5"/>
    <row r="234" ht="14.45" hidden="1" x14ac:dyDescent="0.5"/>
    <row r="235" ht="14.45" hidden="1" x14ac:dyDescent="0.5"/>
    <row r="236" ht="14.45" hidden="1" x14ac:dyDescent="0.5"/>
    <row r="237" ht="14.45" hidden="1" x14ac:dyDescent="0.5"/>
    <row r="238" ht="14.45" hidden="1" x14ac:dyDescent="0.5"/>
    <row r="239" ht="14.45" hidden="1" x14ac:dyDescent="0.5"/>
    <row r="240" ht="14.45" hidden="1" x14ac:dyDescent="0.5"/>
    <row r="241" ht="14.45" hidden="1" x14ac:dyDescent="0.5"/>
    <row r="242" ht="14.45" hidden="1" x14ac:dyDescent="0.5"/>
    <row r="243" ht="14.45" hidden="1" x14ac:dyDescent="0.5"/>
    <row r="244" ht="14.45" hidden="1" x14ac:dyDescent="0.5"/>
    <row r="245" ht="14.45" hidden="1" x14ac:dyDescent="0.5"/>
    <row r="246" ht="14.45" hidden="1" x14ac:dyDescent="0.5"/>
    <row r="247" ht="14.45" hidden="1" x14ac:dyDescent="0.5"/>
    <row r="248" ht="14.45" hidden="1" x14ac:dyDescent="0.5"/>
    <row r="249" ht="14.45" hidden="1" x14ac:dyDescent="0.5"/>
    <row r="250" ht="14.45" hidden="1" x14ac:dyDescent="0.5"/>
    <row r="251" ht="14.45" hidden="1" x14ac:dyDescent="0.5"/>
    <row r="252" ht="14.45" hidden="1" x14ac:dyDescent="0.5"/>
    <row r="253" ht="14.45" hidden="1" x14ac:dyDescent="0.5"/>
    <row r="254" ht="14.45" hidden="1" x14ac:dyDescent="0.5"/>
    <row r="255" ht="14.45" hidden="1" x14ac:dyDescent="0.5"/>
    <row r="256" ht="14.45" hidden="1" x14ac:dyDescent="0.5"/>
    <row r="257" ht="14.45" hidden="1" x14ac:dyDescent="0.5"/>
    <row r="258" ht="14.45" hidden="1" x14ac:dyDescent="0.5"/>
    <row r="259" ht="14.45" hidden="1" x14ac:dyDescent="0.5"/>
    <row r="260" ht="14.45" hidden="1" x14ac:dyDescent="0.5"/>
    <row r="261" ht="14.45" hidden="1" x14ac:dyDescent="0.5"/>
    <row r="262" ht="14.45" hidden="1" x14ac:dyDescent="0.5"/>
    <row r="263" ht="14.45" hidden="1" x14ac:dyDescent="0.5"/>
    <row r="264" ht="14.45" hidden="1" x14ac:dyDescent="0.5"/>
    <row r="265" ht="14.45" hidden="1" x14ac:dyDescent="0.5"/>
    <row r="266" ht="14.45" hidden="1" x14ac:dyDescent="0.5"/>
    <row r="267" ht="14.45" hidden="1" x14ac:dyDescent="0.5"/>
    <row r="268" ht="14.45" hidden="1" x14ac:dyDescent="0.5"/>
    <row r="269" ht="14.45" hidden="1" x14ac:dyDescent="0.5"/>
    <row r="270" ht="14.45" hidden="1" x14ac:dyDescent="0.5"/>
    <row r="271" ht="14.45" hidden="1" x14ac:dyDescent="0.5"/>
    <row r="272" ht="14.45" hidden="1" x14ac:dyDescent="0.5"/>
    <row r="273" ht="14.45" hidden="1" x14ac:dyDescent="0.5"/>
    <row r="274" ht="14.45" hidden="1" x14ac:dyDescent="0.5"/>
    <row r="275" ht="14.45" hidden="1" x14ac:dyDescent="0.5"/>
    <row r="276" ht="14.45" hidden="1" x14ac:dyDescent="0.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2020-10-02T05:35:04Z</cp:lastPrinted>
  <dcterms:created xsi:type="dcterms:W3CDTF">2017-02-23T12:10:09Z</dcterms:created>
  <dcterms:modified xsi:type="dcterms:W3CDTF">2020-10-23T10:10:30Z</dcterms:modified>
</cp:coreProperties>
</file>